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elle\Documents\"/>
    </mc:Choice>
  </mc:AlternateContent>
  <xr:revisionPtr revIDLastSave="0" documentId="8_{70E13C3F-BA85-4273-BCDC-C56C1D92A5D1}" xr6:coauthVersionLast="47" xr6:coauthVersionMax="47" xr10:uidLastSave="{00000000-0000-0000-0000-000000000000}"/>
  <workbookProtection workbookAlgorithmName="SHA-512" workbookHashValue="7sw5+6ygTZwp+pwrg5ESMAOakbd91ZuXhq/3ZnPYCTxU91es57iNOrN6/rsHZPNkPTYgEA9s7wIMR6ScWsyExQ==" workbookSaltValue="Yk//ioffMusr0Tn9tXfcbA==" workbookSpinCount="100000" lockStructure="1"/>
  <bookViews>
    <workbookView xWindow="-120" yWindow="-120" windowWidth="24240" windowHeight="13140" xr2:uid="{00000000-000D-0000-FFFF-FFFF00000000}"/>
  </bookViews>
  <sheets>
    <sheet name="My Broker" sheetId="1" r:id="rId1"/>
    <sheet name="EXP" sheetId="2" r:id="rId2"/>
    <sheet name="Compare Side by Side" sheetId="3" r:id="rId3"/>
  </sheets>
  <definedNames>
    <definedName name="_xlnm.Print_Area" localSheetId="2">'Compare Side by Side'!$B$2:$E$11</definedName>
    <definedName name="_xlnm.Print_Area" localSheetId="1">EXP!$B$2:$D$33</definedName>
    <definedName name="_xlnm.Print_Area" localSheetId="0">'My Broker'!$B$2:$D$29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2" l="1"/>
  <c r="C23" i="2"/>
  <c r="D23" i="2"/>
  <c r="D5" i="2"/>
  <c r="C22" i="2"/>
  <c r="D6" i="2"/>
  <c r="D19" i="2"/>
  <c r="C19" i="2"/>
  <c r="D25" i="2"/>
  <c r="E3" i="3"/>
  <c r="C4" i="3"/>
  <c r="C3" i="3"/>
  <c r="D15" i="2"/>
  <c r="D14" i="2"/>
  <c r="D22" i="1"/>
  <c r="C20" i="2"/>
  <c r="D22" i="2"/>
  <c r="D16" i="2"/>
  <c r="D7" i="2"/>
  <c r="D17" i="1"/>
  <c r="D8" i="1"/>
  <c r="D25" i="1"/>
  <c r="C6" i="3"/>
  <c r="D26" i="2"/>
  <c r="C21" i="2"/>
  <c r="D21" i="2"/>
  <c r="D20" i="2"/>
  <c r="D11" i="2"/>
  <c r="D12" i="2"/>
  <c r="D9" i="2"/>
  <c r="D29" i="2"/>
  <c r="E6" i="3"/>
  <c r="D10" i="2"/>
  <c r="D12" i="1"/>
  <c r="D13" i="1"/>
  <c r="D10" i="1"/>
  <c r="D11" i="1"/>
  <c r="D30" i="2"/>
  <c r="E7" i="3"/>
  <c r="D26" i="1"/>
  <c r="D32" i="2"/>
  <c r="D33" i="2"/>
  <c r="D27" i="1"/>
  <c r="C8" i="3"/>
  <c r="C7" i="3"/>
  <c r="E11" i="3"/>
  <c r="D28" i="1"/>
  <c r="D31" i="2"/>
  <c r="E8" i="3"/>
  <c r="E9" i="3"/>
  <c r="D29" i="1"/>
  <c r="C9" i="3"/>
</calcChain>
</file>

<file path=xl/sharedStrings.xml><?xml version="1.0" encoding="utf-8"?>
<sst xmlns="http://schemas.openxmlformats.org/spreadsheetml/2006/main" count="73" uniqueCount="57">
  <si>
    <t>Number of sales per year:</t>
  </si>
  <si>
    <t>Average sale price</t>
  </si>
  <si>
    <t>Average commission</t>
  </si>
  <si>
    <t>Percent of time charged</t>
  </si>
  <si>
    <t>Transaction fee income</t>
  </si>
  <si>
    <t>Transaction fee YOU charge</t>
  </si>
  <si>
    <t>Split paid to Broker (in %)</t>
  </si>
  <si>
    <t xml:space="preserve"> </t>
  </si>
  <si>
    <t>Is there a cap? How much?</t>
  </si>
  <si>
    <t>Is there a cap on Fanchise? How much?</t>
  </si>
  <si>
    <t>Monthly Office/Company/ Franchise bill</t>
  </si>
  <si>
    <t>Gross Commission before costs</t>
  </si>
  <si>
    <t>Commissions</t>
  </si>
  <si>
    <t>Transaction Fees You Charge</t>
  </si>
  <si>
    <t>Required Office/ Broker Costs</t>
  </si>
  <si>
    <t>COS</t>
  </si>
  <si>
    <t>EXP Cost Analysis</t>
  </si>
  <si>
    <t>NO Franchise Fee</t>
  </si>
  <si>
    <t>Monthly Tech and Campus Fee</t>
  </si>
  <si>
    <t>Units Sold</t>
  </si>
  <si>
    <t>Sales Price Average</t>
  </si>
  <si>
    <t>Average Commission</t>
  </si>
  <si>
    <t>Gross Commission</t>
  </si>
  <si>
    <t>Net Commission</t>
  </si>
  <si>
    <t>Cost per Sale</t>
  </si>
  <si>
    <t>Savings with EXP (or additional cost)</t>
  </si>
  <si>
    <t>SUMMARY</t>
  </si>
  <si>
    <t>Split Paid to Broker (in %)</t>
  </si>
  <si>
    <t>(This is an expense. It's collected regadless of if you collect from clients)</t>
  </si>
  <si>
    <t>GCI   Gross Commission Income Before Costs</t>
  </si>
  <si>
    <t>Broker True Split With You</t>
  </si>
  <si>
    <t>Net Revenue to You</t>
  </si>
  <si>
    <t>Cost of Sale Per Home</t>
  </si>
  <si>
    <t>COS  Cost of Sales. (what you pay your broker EVERY year)</t>
  </si>
  <si>
    <t>Personal Broker Cost Analysis Worksheet</t>
  </si>
  <si>
    <t xml:space="preserve">   (Just hard, re-occuring every month costs regardless of sales. May include office fee, E &amp;O etc) </t>
  </si>
  <si>
    <t>Total Office Trans Fee required by brokerage</t>
  </si>
  <si>
    <t>Summary</t>
  </si>
  <si>
    <r>
      <t xml:space="preserve">$250 Trans Fee Charged by EXP- </t>
    </r>
    <r>
      <rPr>
        <sz val="12"/>
        <color theme="0"/>
        <rFont val="Calibri (Body)_x0000_"/>
      </rPr>
      <t>(20 sales only after capping)</t>
    </r>
  </si>
  <si>
    <r>
      <t xml:space="preserve">Over ICON sales </t>
    </r>
    <r>
      <rPr>
        <sz val="12"/>
        <color theme="0"/>
        <rFont val="Calibri (Body)_x0000_"/>
      </rPr>
      <t>($75 per sale for every sale after ICON reached)</t>
    </r>
  </si>
  <si>
    <r>
      <t xml:space="preserve">Broker Review Fee </t>
    </r>
    <r>
      <rPr>
        <sz val="12"/>
        <color theme="0"/>
        <rFont val="Calibri (Body)_x0000_"/>
      </rPr>
      <t>($25 per sale)</t>
    </r>
  </si>
  <si>
    <r>
      <t xml:space="preserve">E and O Insurance </t>
    </r>
    <r>
      <rPr>
        <sz val="12"/>
        <color theme="0"/>
        <rFont val="Calibri (Body)_x0000_"/>
      </rPr>
      <t>($40 per sasle up to cap of $500 annually)</t>
    </r>
  </si>
  <si>
    <r>
      <t xml:space="preserve">1st Sale Stock Award </t>
    </r>
    <r>
      <rPr>
        <sz val="12"/>
        <color theme="0"/>
        <rFont val="Calibri (Body)_x0000_"/>
      </rPr>
      <t>(awarded on first sale of EACH year)</t>
    </r>
  </si>
  <si>
    <r>
      <t xml:space="preserve">Capping Stock Award </t>
    </r>
    <r>
      <rPr>
        <sz val="12"/>
        <color theme="0"/>
        <rFont val="Calibri (Body)_x0000_"/>
      </rPr>
      <t>(Awareded every year you cap)</t>
    </r>
  </si>
  <si>
    <r>
      <t xml:space="preserve">ICON Award </t>
    </r>
    <r>
      <rPr>
        <sz val="12"/>
        <color theme="0"/>
        <rFont val="Calibri (Body)_x0000_"/>
      </rPr>
      <t>(Awarded each year agent caps and closes an addional 20 sales)</t>
    </r>
  </si>
  <si>
    <r>
      <t xml:space="preserve">Number of Sales Last 12 Months </t>
    </r>
    <r>
      <rPr>
        <sz val="12"/>
        <color theme="0"/>
        <rFont val="Calibri (Body)_x0000_"/>
      </rPr>
      <t>(estimates are fine)</t>
    </r>
  </si>
  <si>
    <r>
      <t xml:space="preserve">Average Sale Price </t>
    </r>
    <r>
      <rPr>
        <sz val="12"/>
        <color theme="0"/>
        <rFont val="Calibri (Body)_x0000_"/>
      </rPr>
      <t>(estimates are fine)</t>
    </r>
  </si>
  <si>
    <r>
      <t xml:space="preserve">Average Commission </t>
    </r>
    <r>
      <rPr>
        <sz val="12"/>
        <color theme="0"/>
        <rFont val="Calibri (Body)_x0000_"/>
      </rPr>
      <t>(estimates are fine. Example: 2.5, 2.75, 3.0)</t>
    </r>
  </si>
  <si>
    <r>
      <t>Is There a Cap?</t>
    </r>
    <r>
      <rPr>
        <b/>
        <sz val="12"/>
        <color theme="0"/>
        <rFont val="Calibri"/>
        <family val="2"/>
        <scheme val="minor"/>
      </rPr>
      <t xml:space="preserve"> </t>
    </r>
    <r>
      <rPr>
        <b/>
        <sz val="12"/>
        <color theme="0"/>
        <rFont val="Calibri (Body)_x0000_"/>
      </rPr>
      <t>(Enter cap max in dollars or leave blank</t>
    </r>
    <r>
      <rPr>
        <b/>
        <sz val="12"/>
        <color theme="0"/>
        <rFont val="Calibri"/>
        <family val="2"/>
        <scheme val="minor"/>
      </rPr>
      <t>)</t>
    </r>
  </si>
  <si>
    <r>
      <t xml:space="preserve">Do You Pay Franchise Fee? </t>
    </r>
    <r>
      <rPr>
        <b/>
        <sz val="12"/>
        <color theme="0"/>
        <rFont val="Calibri (Body)_x0000_"/>
      </rPr>
      <t>(In percentage please)</t>
    </r>
  </si>
  <si>
    <r>
      <t xml:space="preserve">Transaction Fee </t>
    </r>
    <r>
      <rPr>
        <b/>
        <sz val="16"/>
        <color theme="0"/>
        <rFont val="Calibri"/>
        <family val="2"/>
        <scheme val="minor"/>
      </rPr>
      <t>YOU</t>
    </r>
    <r>
      <rPr>
        <sz val="16"/>
        <color theme="0"/>
        <rFont val="Calibri"/>
        <family val="2"/>
        <scheme val="minor"/>
      </rPr>
      <t xml:space="preserve"> Charge Clients</t>
    </r>
  </si>
  <si>
    <r>
      <t xml:space="preserve">Percent of Time Charged </t>
    </r>
    <r>
      <rPr>
        <sz val="12"/>
        <color theme="0"/>
        <rFont val="Calibri (Body)_x0000_"/>
      </rPr>
      <t>(how often do you charge  this? 50% 70% etc)</t>
    </r>
  </si>
  <si>
    <r>
      <t xml:space="preserve">Total Transaction Fee Income </t>
    </r>
    <r>
      <rPr>
        <b/>
        <sz val="12"/>
        <color theme="0"/>
        <rFont val="Calibri (Body)_x0000_"/>
      </rPr>
      <t>(Before Broker Cost)</t>
    </r>
  </si>
  <si>
    <r>
      <t>Transaction Fee Office Requires</t>
    </r>
    <r>
      <rPr>
        <sz val="12"/>
        <color theme="0"/>
        <rFont val="Calibri (Body)_x0000_"/>
      </rPr>
      <t xml:space="preserve"> (paid to office regardless)</t>
    </r>
  </si>
  <si>
    <t>If you would like to have a conversation on other money saving ideas and how to increase your business with lead-generationg tools, technologies to save you time, as well as business planning stratigies, please call George Philbeck at 407-925-8433. Thank you and we hope this helps you build a strong, sustainable plan for your future.</t>
  </si>
  <si>
    <t>How many homes does it take you to cap?</t>
  </si>
  <si>
    <r>
      <t xml:space="preserve">Enter only </t>
    </r>
    <r>
      <rPr>
        <b/>
        <sz val="16"/>
        <color rgb="FFFFFF00"/>
        <rFont val="Calibri (Body)_x0000_"/>
      </rPr>
      <t>YELLOW</t>
    </r>
    <r>
      <rPr>
        <sz val="16"/>
        <color theme="0"/>
        <rFont val="Calibri"/>
        <family val="2"/>
        <scheme val="minor"/>
      </rPr>
      <t xml:space="preserve"> cells please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</si>
</sst>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Arial Rounded MT Bold"/>
      <family val="2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0"/>
      <name val="Calibri (Body)_x0000_"/>
    </font>
    <font>
      <sz val="12"/>
      <color theme="0"/>
      <name val="Calibri (Body)_x0000_"/>
    </font>
    <font>
      <sz val="10"/>
      <color theme="0"/>
      <name val="Calibri"/>
      <family val="2"/>
      <scheme val="minor"/>
    </font>
    <font>
      <b/>
      <sz val="12"/>
      <color theme="0"/>
      <name val="Calibri (Body)_x0000_"/>
    </font>
    <font>
      <b/>
      <sz val="18"/>
      <color theme="0"/>
      <name val="Calibri"/>
      <family val="2"/>
      <scheme val="minor"/>
    </font>
    <font>
      <u/>
      <sz val="20"/>
      <color theme="0"/>
      <name val="Franklin Gothic Heavy"/>
      <family val="2"/>
    </font>
    <font>
      <u/>
      <sz val="16"/>
      <color theme="0"/>
      <name val="Calibri"/>
      <family val="2"/>
      <scheme val="minor"/>
    </font>
    <font>
      <b/>
      <sz val="16"/>
      <color rgb="FFFFFF00"/>
      <name val="Calibri (Body)_x0000_"/>
    </font>
    <font>
      <i/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0"/>
      <color rgb="FFFFFF00"/>
      <name val="Arial Rounded MT Bold"/>
      <family val="2"/>
    </font>
    <font>
      <sz val="20"/>
      <color rgb="FFFFFF00"/>
      <name val="Arial Rounded MT Bold"/>
      <family val="2"/>
    </font>
    <font>
      <u/>
      <sz val="12"/>
      <color theme="10"/>
      <name val="Calibri"/>
      <family val="2"/>
      <scheme val="minor"/>
    </font>
    <font>
      <u/>
      <sz val="12"/>
      <color rgb="FFFFFF00"/>
      <name val="Calibri"/>
      <family val="2"/>
      <scheme val="minor"/>
    </font>
    <font>
      <u/>
      <sz val="18"/>
      <color theme="0"/>
      <name val="Franklin Gothic Heavy"/>
      <family val="2"/>
    </font>
    <font>
      <u/>
      <sz val="18"/>
      <color theme="0"/>
      <name val="Calibri"/>
      <family val="2"/>
      <scheme val="minor"/>
    </font>
    <font>
      <u/>
      <sz val="22"/>
      <color theme="0"/>
      <name val="Franklin Gothic Heavy"/>
      <family val="2"/>
    </font>
    <font>
      <b/>
      <sz val="20"/>
      <color rgb="FFFFFF00"/>
      <name val="Calibri"/>
      <family val="2"/>
      <scheme val="minor"/>
    </font>
    <font>
      <i/>
      <sz val="18"/>
      <color theme="0"/>
      <name val="Franklin Gothic Heavy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theme="4" tint="0.39994506668294322"/>
      </bottom>
      <diagonal/>
    </border>
    <border>
      <left/>
      <right/>
      <top/>
      <bottom style="thin">
        <color theme="4" tint="0.39994506668294322"/>
      </bottom>
      <diagonal/>
    </border>
    <border>
      <left/>
      <right style="medium">
        <color indexed="64"/>
      </right>
      <top/>
      <bottom style="thin">
        <color theme="4" tint="0.39994506668294322"/>
      </bottom>
      <diagonal/>
    </border>
    <border>
      <left style="medium">
        <color indexed="64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medium">
        <color indexed="64"/>
      </right>
      <top style="thin">
        <color theme="4" tint="0.39994506668294322"/>
      </top>
      <bottom style="thin">
        <color theme="4" tint="0.39994506668294322"/>
      </bottom>
      <diagonal/>
    </border>
    <border>
      <left style="medium">
        <color indexed="64"/>
      </left>
      <right/>
      <top style="thin">
        <color theme="4" tint="0.39994506668294322"/>
      </top>
      <bottom style="medium">
        <color indexed="64"/>
      </bottom>
      <diagonal/>
    </border>
    <border>
      <left/>
      <right/>
      <top style="thin">
        <color theme="4" tint="0.39994506668294322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4506668294322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101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5" fillId="0" borderId="0" xfId="0" applyFont="1"/>
    <xf numFmtId="0" fontId="2" fillId="0" borderId="0" xfId="0" applyFont="1" applyProtection="1"/>
    <xf numFmtId="0" fontId="2" fillId="0" borderId="0" xfId="0" applyFont="1" applyBorder="1" applyProtection="1"/>
    <xf numFmtId="44" fontId="2" fillId="0" borderId="0" xfId="0" applyNumberFormat="1" applyFont="1" applyProtection="1"/>
    <xf numFmtId="0" fontId="2" fillId="3" borderId="0" xfId="0" applyFont="1" applyFill="1" applyBorder="1"/>
    <xf numFmtId="0" fontId="3" fillId="3" borderId="0" xfId="0" applyFont="1" applyFill="1" applyBorder="1"/>
    <xf numFmtId="164" fontId="8" fillId="3" borderId="9" xfId="1" applyNumberFormat="1" applyFont="1" applyFill="1" applyBorder="1"/>
    <xf numFmtId="0" fontId="2" fillId="3" borderId="9" xfId="0" applyFont="1" applyFill="1" applyBorder="1"/>
    <xf numFmtId="164" fontId="4" fillId="3" borderId="9" xfId="0" applyNumberFormat="1" applyFont="1" applyFill="1" applyBorder="1"/>
    <xf numFmtId="0" fontId="4" fillId="3" borderId="14" xfId="0" applyFont="1" applyFill="1" applyBorder="1"/>
    <xf numFmtId="0" fontId="5" fillId="3" borderId="11" xfId="0" applyFont="1" applyFill="1" applyBorder="1"/>
    <xf numFmtId="0" fontId="2" fillId="3" borderId="8" xfId="0" applyFont="1" applyFill="1" applyBorder="1" applyProtection="1"/>
    <xf numFmtId="0" fontId="2" fillId="3" borderId="9" xfId="0" applyFont="1" applyFill="1" applyBorder="1" applyProtection="1"/>
    <xf numFmtId="0" fontId="10" fillId="3" borderId="8" xfId="0" applyFont="1" applyFill="1" applyBorder="1" applyProtection="1"/>
    <xf numFmtId="0" fontId="10" fillId="3" borderId="0" xfId="0" applyFont="1" applyFill="1" applyBorder="1" applyProtection="1"/>
    <xf numFmtId="1" fontId="4" fillId="3" borderId="9" xfId="0" applyNumberFormat="1" applyFont="1" applyFill="1" applyBorder="1" applyAlignment="1" applyProtection="1">
      <alignment horizontal="right"/>
      <protection locked="0"/>
    </xf>
    <xf numFmtId="164" fontId="4" fillId="3" borderId="9" xfId="1" applyNumberFormat="1" applyFont="1" applyFill="1" applyBorder="1" applyAlignment="1" applyProtection="1">
      <alignment horizontal="right"/>
    </xf>
    <xf numFmtId="10" fontId="4" fillId="3" borderId="9" xfId="2" applyNumberFormat="1" applyFont="1" applyFill="1" applyBorder="1" applyAlignment="1" applyProtection="1">
      <alignment horizontal="right"/>
    </xf>
    <xf numFmtId="0" fontId="4" fillId="3" borderId="8" xfId="0" applyFont="1" applyFill="1" applyBorder="1" applyProtection="1"/>
    <xf numFmtId="0" fontId="4" fillId="3" borderId="0" xfId="0" applyFont="1" applyFill="1" applyBorder="1" applyProtection="1"/>
    <xf numFmtId="164" fontId="8" fillId="3" borderId="9" xfId="1" applyNumberFormat="1" applyFont="1" applyFill="1" applyBorder="1" applyProtection="1"/>
    <xf numFmtId="9" fontId="4" fillId="3" borderId="0" xfId="2" applyFont="1" applyFill="1" applyBorder="1" applyProtection="1"/>
    <xf numFmtId="44" fontId="9" fillId="3" borderId="9" xfId="1" applyNumberFormat="1" applyFont="1" applyFill="1" applyBorder="1" applyProtection="1"/>
    <xf numFmtId="164" fontId="6" fillId="3" borderId="0" xfId="1" applyNumberFormat="1" applyFont="1" applyFill="1" applyBorder="1" applyProtection="1"/>
    <xf numFmtId="164" fontId="4" fillId="3" borderId="9" xfId="1" applyNumberFormat="1" applyFont="1" applyFill="1" applyBorder="1" applyProtection="1"/>
    <xf numFmtId="0" fontId="11" fillId="3" borderId="8" xfId="0" applyFont="1" applyFill="1" applyBorder="1" applyProtection="1"/>
    <xf numFmtId="44" fontId="9" fillId="3" borderId="9" xfId="1" applyFont="1" applyFill="1" applyBorder="1" applyProtection="1"/>
    <xf numFmtId="164" fontId="10" fillId="3" borderId="9" xfId="1" applyNumberFormat="1" applyFont="1" applyFill="1" applyBorder="1" applyProtection="1"/>
    <xf numFmtId="9" fontId="10" fillId="3" borderId="9" xfId="2" applyFont="1" applyFill="1" applyBorder="1" applyProtection="1"/>
    <xf numFmtId="6" fontId="10" fillId="3" borderId="8" xfId="0" applyNumberFormat="1" applyFont="1" applyFill="1" applyBorder="1" applyProtection="1"/>
    <xf numFmtId="1" fontId="10" fillId="3" borderId="1" xfId="0" applyNumberFormat="1" applyFont="1" applyFill="1" applyBorder="1" applyProtection="1"/>
    <xf numFmtId="1" fontId="13" fillId="3" borderId="0" xfId="0" applyNumberFormat="1" applyFont="1" applyFill="1" applyBorder="1" applyAlignment="1" applyProtection="1">
      <alignment horizontal="center"/>
    </xf>
    <xf numFmtId="164" fontId="10" fillId="3" borderId="9" xfId="0" applyNumberFormat="1" applyFont="1" applyFill="1" applyBorder="1" applyProtection="1"/>
    <xf numFmtId="44" fontId="10" fillId="3" borderId="0" xfId="1" applyFont="1" applyFill="1" applyBorder="1" applyProtection="1"/>
    <xf numFmtId="0" fontId="10" fillId="3" borderId="13" xfId="0" applyFont="1" applyFill="1" applyBorder="1" applyProtection="1"/>
    <xf numFmtId="0" fontId="4" fillId="3" borderId="8" xfId="0" applyFont="1" applyFill="1" applyBorder="1"/>
    <xf numFmtId="0" fontId="10" fillId="3" borderId="8" xfId="0" applyFont="1" applyFill="1" applyBorder="1"/>
    <xf numFmtId="0" fontId="4" fillId="3" borderId="8" xfId="0" applyFont="1" applyFill="1" applyBorder="1" applyAlignment="1">
      <alignment horizontal="left" vertical="center"/>
    </xf>
    <xf numFmtId="0" fontId="12" fillId="3" borderId="8" xfId="0" applyFont="1" applyFill="1" applyBorder="1"/>
    <xf numFmtId="0" fontId="7" fillId="3" borderId="0" xfId="0" applyFont="1" applyFill="1"/>
    <xf numFmtId="10" fontId="15" fillId="3" borderId="0" xfId="0" applyNumberFormat="1" applyFont="1" applyFill="1"/>
    <xf numFmtId="44" fontId="7" fillId="3" borderId="0" xfId="1" applyFont="1" applyFill="1"/>
    <xf numFmtId="44" fontId="7" fillId="3" borderId="0" xfId="0" applyNumberFormat="1" applyFont="1" applyFill="1"/>
    <xf numFmtId="44" fontId="4" fillId="3" borderId="4" xfId="0" applyNumberFormat="1" applyFont="1" applyFill="1" applyBorder="1"/>
    <xf numFmtId="0" fontId="15" fillId="3" borderId="0" xfId="0" applyFont="1" applyFill="1" applyAlignment="1">
      <alignment horizontal="center"/>
    </xf>
    <xf numFmtId="44" fontId="15" fillId="3" borderId="0" xfId="1" applyFont="1" applyFill="1"/>
    <xf numFmtId="44" fontId="10" fillId="3" borderId="0" xfId="0" applyNumberFormat="1" applyFont="1" applyFill="1" applyBorder="1" applyProtection="1"/>
    <xf numFmtId="0" fontId="10" fillId="3" borderId="9" xfId="0" applyFont="1" applyFill="1" applyBorder="1" applyAlignment="1" applyProtection="1">
      <alignment horizontal="center"/>
    </xf>
    <xf numFmtId="0" fontId="2" fillId="7" borderId="0" xfId="0" applyFont="1" applyFill="1"/>
    <xf numFmtId="0" fontId="5" fillId="7" borderId="0" xfId="0" applyFont="1" applyFill="1"/>
    <xf numFmtId="44" fontId="19" fillId="3" borderId="9" xfId="1" applyNumberFormat="1" applyFont="1" applyFill="1" applyBorder="1"/>
    <xf numFmtId="164" fontId="20" fillId="3" borderId="9" xfId="1" applyNumberFormat="1" applyFont="1" applyFill="1" applyBorder="1"/>
    <xf numFmtId="44" fontId="19" fillId="3" borderId="9" xfId="1" applyFont="1" applyFill="1" applyBorder="1"/>
    <xf numFmtId="0" fontId="21" fillId="3" borderId="10" xfId="0" applyFont="1" applyFill="1" applyBorder="1"/>
    <xf numFmtId="10" fontId="22" fillId="3" borderId="12" xfId="2" applyNumberFormat="1" applyFont="1" applyFill="1" applyBorder="1"/>
    <xf numFmtId="0" fontId="4" fillId="3" borderId="19" xfId="0" applyFont="1" applyFill="1" applyBorder="1"/>
    <xf numFmtId="164" fontId="4" fillId="3" borderId="20" xfId="0" applyNumberFormat="1" applyFont="1" applyFill="1" applyBorder="1"/>
    <xf numFmtId="44" fontId="4" fillId="3" borderId="20" xfId="0" applyNumberFormat="1" applyFont="1" applyFill="1" applyBorder="1"/>
    <xf numFmtId="0" fontId="3" fillId="2" borderId="16" xfId="0" applyFont="1" applyFill="1" applyBorder="1" applyAlignment="1" applyProtection="1">
      <alignment horizontal="right"/>
      <protection locked="0"/>
    </xf>
    <xf numFmtId="164" fontId="3" fillId="2" borderId="16" xfId="1" applyNumberFormat="1" applyFont="1" applyFill="1" applyBorder="1" applyAlignment="1" applyProtection="1">
      <alignment horizontal="right"/>
      <protection locked="0"/>
    </xf>
    <xf numFmtId="10" fontId="3" fillId="2" borderId="16" xfId="2" applyNumberFormat="1" applyFont="1" applyFill="1" applyBorder="1" applyAlignment="1" applyProtection="1">
      <alignment horizontal="right"/>
      <protection locked="0"/>
    </xf>
    <xf numFmtId="9" fontId="3" fillId="2" borderId="13" xfId="2" applyFont="1" applyFill="1" applyBorder="1" applyProtection="1">
      <protection locked="0"/>
    </xf>
    <xf numFmtId="164" fontId="3" fillId="2" borderId="1" xfId="1" applyNumberFormat="1" applyFont="1" applyFill="1" applyBorder="1" applyProtection="1">
      <protection locked="0"/>
    </xf>
    <xf numFmtId="9" fontId="3" fillId="2" borderId="1" xfId="2" applyFont="1" applyFill="1" applyBorder="1" applyProtection="1">
      <protection locked="0"/>
    </xf>
    <xf numFmtId="164" fontId="3" fillId="2" borderId="16" xfId="1" applyNumberFormat="1" applyFont="1" applyFill="1" applyBorder="1" applyProtection="1">
      <protection locked="0"/>
    </xf>
    <xf numFmtId="9" fontId="3" fillId="2" borderId="16" xfId="2" applyFont="1" applyFill="1" applyBorder="1" applyProtection="1">
      <protection locked="0"/>
    </xf>
    <xf numFmtId="0" fontId="4" fillId="3" borderId="21" xfId="0" applyFont="1" applyFill="1" applyBorder="1"/>
    <xf numFmtId="0" fontId="10" fillId="3" borderId="22" xfId="0" applyFont="1" applyFill="1" applyBorder="1" applyProtection="1"/>
    <xf numFmtId="164" fontId="10" fillId="3" borderId="23" xfId="0" applyNumberFormat="1" applyFont="1" applyFill="1" applyBorder="1" applyProtection="1"/>
    <xf numFmtId="0" fontId="4" fillId="3" borderId="24" xfId="0" applyFont="1" applyFill="1" applyBorder="1"/>
    <xf numFmtId="0" fontId="10" fillId="3" borderId="25" xfId="0" applyFont="1" applyFill="1" applyBorder="1" applyProtection="1"/>
    <xf numFmtId="44" fontId="10" fillId="3" borderId="26" xfId="0" applyNumberFormat="1" applyFont="1" applyFill="1" applyBorder="1" applyProtection="1"/>
    <xf numFmtId="164" fontId="10" fillId="3" borderId="26" xfId="0" applyNumberFormat="1" applyFont="1" applyFill="1" applyBorder="1" applyProtection="1"/>
    <xf numFmtId="0" fontId="10" fillId="3" borderId="28" xfId="0" applyFont="1" applyFill="1" applyBorder="1" applyProtection="1"/>
    <xf numFmtId="0" fontId="21" fillId="3" borderId="27" xfId="0" applyFont="1" applyFill="1" applyBorder="1"/>
    <xf numFmtId="10" fontId="28" fillId="3" borderId="29" xfId="2" applyNumberFormat="1" applyFont="1" applyFill="1" applyBorder="1" applyAlignment="1" applyProtection="1">
      <alignment horizontal="center"/>
    </xf>
    <xf numFmtId="0" fontId="2" fillId="5" borderId="0" xfId="0" applyFont="1" applyFill="1" applyProtection="1"/>
    <xf numFmtId="0" fontId="25" fillId="4" borderId="17" xfId="0" applyFont="1" applyFill="1" applyBorder="1" applyAlignment="1">
      <alignment horizontal="center" vertical="center"/>
    </xf>
    <xf numFmtId="0" fontId="26" fillId="4" borderId="15" xfId="0" applyFont="1" applyFill="1" applyBorder="1" applyAlignment="1">
      <alignment horizontal="center" vertical="center"/>
    </xf>
    <xf numFmtId="0" fontId="26" fillId="4" borderId="18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24" fillId="3" borderId="8" xfId="3" applyFont="1" applyFill="1" applyBorder="1" applyAlignment="1">
      <alignment horizontal="center"/>
    </xf>
    <xf numFmtId="0" fontId="24" fillId="3" borderId="0" xfId="3" applyFont="1" applyFill="1" applyBorder="1" applyAlignment="1">
      <alignment horizontal="center"/>
    </xf>
    <xf numFmtId="0" fontId="24" fillId="3" borderId="9" xfId="3" applyFont="1" applyFill="1" applyBorder="1" applyAlignment="1">
      <alignment horizontal="center"/>
    </xf>
    <xf numFmtId="0" fontId="29" fillId="6" borderId="2" xfId="0" applyFont="1" applyFill="1" applyBorder="1" applyAlignment="1" applyProtection="1">
      <alignment horizontal="center" vertical="center"/>
    </xf>
    <xf numFmtId="0" fontId="29" fillId="6" borderId="3" xfId="0" applyFont="1" applyFill="1" applyBorder="1" applyAlignment="1" applyProtection="1">
      <alignment horizontal="center" vertical="center"/>
    </xf>
    <xf numFmtId="0" fontId="29" fillId="6" borderId="4" xfId="0" applyFont="1" applyFill="1" applyBorder="1" applyAlignment="1" applyProtection="1">
      <alignment horizontal="center" vertical="center"/>
    </xf>
    <xf numFmtId="0" fontId="16" fillId="8" borderId="0" xfId="0" applyFont="1" applyFill="1" applyBorder="1" applyAlignment="1" applyProtection="1">
      <alignment horizontal="center" vertical="center"/>
    </xf>
    <xf numFmtId="0" fontId="29" fillId="8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0" fillId="0" borderId="0" xfId="0" applyAlignment="1">
      <alignment horizontal="center" vertical="distributed"/>
    </xf>
    <xf numFmtId="0" fontId="0" fillId="0" borderId="0" xfId="0" applyAlignment="1">
      <alignment horizont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548E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245534</xdr:colOff>
      <xdr:row>16</xdr:row>
      <xdr:rowOff>190508</xdr:rowOff>
    </xdr:from>
    <xdr:to>
      <xdr:col>3</xdr:col>
      <xdr:colOff>1117598</xdr:colOff>
      <xdr:row>20</xdr:row>
      <xdr:rowOff>146914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87FDBFB-2A24-764C-90E0-058006EED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4267" y="3856575"/>
          <a:ext cx="2311398" cy="7692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showGridLines="0" tabSelected="1" topLeftCell="A16" zoomScale="125" zoomScaleNormal="125" workbookViewId="0">
      <selection activeCell="D7" sqref="D7"/>
    </sheetView>
  </sheetViews>
  <sheetFormatPr defaultColWidth="0" defaultRowHeight="21" zeroHeight="1"/>
  <cols>
    <col min="1" max="1" width="4.125" style="1" customWidth="1"/>
    <col min="2" max="2" width="56.125" style="1" customWidth="1"/>
    <col min="3" max="3" width="12.5" style="1" customWidth="1"/>
    <col min="4" max="4" width="20.125" style="1" customWidth="1"/>
    <col min="5" max="5" width="3.125" style="1" customWidth="1"/>
    <col min="6" max="6" width="16.125" style="1" hidden="1" customWidth="1"/>
    <col min="7" max="7" width="11.875" style="1" hidden="1" customWidth="1"/>
    <col min="8" max="16384" width="40.125" style="1" hidden="1"/>
  </cols>
  <sheetData>
    <row r="1" spans="1:7" ht="21.75" thickBot="1">
      <c r="A1" s="51"/>
      <c r="B1" s="51"/>
      <c r="C1" s="51"/>
      <c r="D1" s="51"/>
      <c r="E1" s="51"/>
    </row>
    <row r="2" spans="1:7" ht="42.95" customHeight="1">
      <c r="A2" s="51"/>
      <c r="B2" s="83" t="s">
        <v>34</v>
      </c>
      <c r="C2" s="84"/>
      <c r="D2" s="85"/>
      <c r="E2" s="51"/>
    </row>
    <row r="3" spans="1:7" ht="24" customHeight="1">
      <c r="A3" s="51"/>
      <c r="B3" s="89"/>
      <c r="C3" s="90"/>
      <c r="D3" s="91"/>
      <c r="E3" s="51"/>
    </row>
    <row r="4" spans="1:7" ht="21" customHeight="1">
      <c r="A4" s="51"/>
      <c r="B4" s="86" t="s">
        <v>56</v>
      </c>
      <c r="C4" s="87"/>
      <c r="D4" s="88"/>
      <c r="E4" s="51"/>
    </row>
    <row r="5" spans="1:7">
      <c r="A5" s="51"/>
      <c r="B5" s="39" t="s">
        <v>45</v>
      </c>
      <c r="C5" s="7"/>
      <c r="D5" s="61">
        <v>30</v>
      </c>
      <c r="E5" s="51"/>
    </row>
    <row r="6" spans="1:7">
      <c r="A6" s="51"/>
      <c r="B6" s="39" t="s">
        <v>46</v>
      </c>
      <c r="C6" s="7" t="s">
        <v>7</v>
      </c>
      <c r="D6" s="62">
        <v>750000</v>
      </c>
      <c r="E6" s="51"/>
    </row>
    <row r="7" spans="1:7">
      <c r="A7" s="51"/>
      <c r="B7" s="39" t="s">
        <v>47</v>
      </c>
      <c r="C7" s="7"/>
      <c r="D7" s="63">
        <v>2.5000000000000001E-2</v>
      </c>
      <c r="E7" s="51"/>
    </row>
    <row r="8" spans="1:7" ht="27" thickBot="1">
      <c r="A8" s="51"/>
      <c r="B8" s="38" t="s">
        <v>11</v>
      </c>
      <c r="C8" s="8"/>
      <c r="D8" s="9">
        <f>D5*D6*D7</f>
        <v>562500</v>
      </c>
      <c r="E8" s="51"/>
      <c r="F8" s="2"/>
    </row>
    <row r="9" spans="1:7" ht="26.1" customHeight="1" thickBot="1">
      <c r="A9" s="51"/>
      <c r="B9" s="80" t="s">
        <v>12</v>
      </c>
      <c r="C9" s="81"/>
      <c r="D9" s="82"/>
      <c r="E9" s="51"/>
    </row>
    <row r="10" spans="1:7">
      <c r="A10" s="51"/>
      <c r="B10" s="38" t="s">
        <v>27</v>
      </c>
      <c r="C10" s="64">
        <v>0.08</v>
      </c>
      <c r="D10" s="53">
        <f>D8*C10</f>
        <v>45000</v>
      </c>
      <c r="E10" s="51"/>
    </row>
    <row r="11" spans="1:7">
      <c r="A11" s="51"/>
      <c r="B11" s="38" t="s">
        <v>48</v>
      </c>
      <c r="C11" s="65"/>
      <c r="D11" s="54">
        <f>MIN(D10,C11)</f>
        <v>45000</v>
      </c>
      <c r="E11" s="51"/>
    </row>
    <row r="12" spans="1:7">
      <c r="A12" s="51"/>
      <c r="B12" s="38" t="s">
        <v>49</v>
      </c>
      <c r="C12" s="66">
        <v>0.08</v>
      </c>
      <c r="D12" s="55">
        <f>D8*C12</f>
        <v>45000</v>
      </c>
      <c r="E12" s="51"/>
    </row>
    <row r="13" spans="1:7" ht="21.75" thickBot="1">
      <c r="A13" s="51"/>
      <c r="B13" s="38" t="s">
        <v>9</v>
      </c>
      <c r="C13" s="65"/>
      <c r="D13" s="54">
        <f>MIN(D12,C13)</f>
        <v>45000</v>
      </c>
      <c r="E13" s="51"/>
      <c r="G13" s="2"/>
    </row>
    <row r="14" spans="1:7" ht="24.95" customHeight="1" thickBot="1">
      <c r="A14" s="51"/>
      <c r="B14" s="80" t="s">
        <v>13</v>
      </c>
      <c r="C14" s="81"/>
      <c r="D14" s="82"/>
      <c r="E14" s="51"/>
    </row>
    <row r="15" spans="1:7">
      <c r="A15" s="51"/>
      <c r="B15" s="39" t="s">
        <v>50</v>
      </c>
      <c r="C15" s="7"/>
      <c r="D15" s="67"/>
      <c r="E15" s="51"/>
    </row>
    <row r="16" spans="1:7">
      <c r="A16" s="51"/>
      <c r="B16" s="39" t="s">
        <v>51</v>
      </c>
      <c r="C16" s="7"/>
      <c r="D16" s="68"/>
      <c r="E16" s="51"/>
    </row>
    <row r="17" spans="1:5" ht="21.75" thickBot="1">
      <c r="A17" s="51"/>
      <c r="B17" s="40" t="s">
        <v>52</v>
      </c>
      <c r="C17" s="8"/>
      <c r="D17" s="54">
        <f>D5*D15*D16</f>
        <v>0</v>
      </c>
      <c r="E17" s="51"/>
    </row>
    <row r="18" spans="1:5" ht="24.75" thickBot="1">
      <c r="A18" s="51"/>
      <c r="B18" s="80" t="s">
        <v>14</v>
      </c>
      <c r="C18" s="81"/>
      <c r="D18" s="82"/>
      <c r="E18" s="51"/>
    </row>
    <row r="19" spans="1:5">
      <c r="A19" s="51"/>
      <c r="B19" s="39" t="s">
        <v>10</v>
      </c>
      <c r="C19" s="7"/>
      <c r="D19" s="67">
        <v>50</v>
      </c>
      <c r="E19" s="51"/>
    </row>
    <row r="20" spans="1:5">
      <c r="A20" s="51"/>
      <c r="B20" s="41" t="s">
        <v>35</v>
      </c>
      <c r="C20" s="7"/>
      <c r="D20" s="10"/>
      <c r="E20" s="51"/>
    </row>
    <row r="21" spans="1:5">
      <c r="A21" s="51"/>
      <c r="B21" s="39" t="s">
        <v>53</v>
      </c>
      <c r="C21" s="7"/>
      <c r="D21" s="67"/>
      <c r="E21" s="51"/>
    </row>
    <row r="22" spans="1:5">
      <c r="A22" s="51"/>
      <c r="B22" s="38" t="s">
        <v>36</v>
      </c>
      <c r="C22" s="7"/>
      <c r="D22" s="11">
        <f>D21*D5</f>
        <v>0</v>
      </c>
      <c r="E22" s="51"/>
    </row>
    <row r="23" spans="1:5" ht="21.75" thickBot="1">
      <c r="A23" s="51"/>
      <c r="B23" s="41" t="s">
        <v>28</v>
      </c>
      <c r="C23" s="7"/>
      <c r="D23" s="10"/>
      <c r="E23" s="51"/>
    </row>
    <row r="24" spans="1:5" ht="29.1" customHeight="1" thickBot="1">
      <c r="A24" s="51"/>
      <c r="B24" s="80" t="s">
        <v>37</v>
      </c>
      <c r="C24" s="81"/>
      <c r="D24" s="82"/>
      <c r="E24" s="51"/>
    </row>
    <row r="25" spans="1:5">
      <c r="A25" s="51"/>
      <c r="B25" s="58" t="s">
        <v>29</v>
      </c>
      <c r="C25" s="12"/>
      <c r="D25" s="59">
        <f>D8</f>
        <v>562500</v>
      </c>
      <c r="E25" s="51"/>
    </row>
    <row r="26" spans="1:5">
      <c r="A26" s="51"/>
      <c r="B26" s="58" t="s">
        <v>33</v>
      </c>
      <c r="C26" s="12"/>
      <c r="D26" s="60">
        <f>D11+D13-D17+(D19*12)+D22</f>
        <v>90600</v>
      </c>
      <c r="E26" s="51"/>
    </row>
    <row r="27" spans="1:5">
      <c r="A27" s="51"/>
      <c r="B27" s="58" t="s">
        <v>31</v>
      </c>
      <c r="C27" s="12"/>
      <c r="D27" s="59">
        <f>D25-D26</f>
        <v>471900</v>
      </c>
      <c r="E27" s="51"/>
    </row>
    <row r="28" spans="1:5">
      <c r="A28" s="51"/>
      <c r="B28" s="58" t="s">
        <v>32</v>
      </c>
      <c r="C28" s="12"/>
      <c r="D28" s="60">
        <f>D26/D5</f>
        <v>3020</v>
      </c>
      <c r="E28" s="51"/>
    </row>
    <row r="29" spans="1:5" s="3" customFormat="1" ht="26.25" thickBot="1">
      <c r="A29" s="52"/>
      <c r="B29" s="56" t="s">
        <v>30</v>
      </c>
      <c r="C29" s="13"/>
      <c r="D29" s="57">
        <f>D28/(D6*D7)</f>
        <v>0.16106666666666666</v>
      </c>
      <c r="E29" s="52"/>
    </row>
    <row r="30" spans="1:5" s="51" customFormat="1"/>
  </sheetData>
  <sheetProtection algorithmName="SHA-512" hashValue="MaDqk6zSbCI1h4HWZkY0bwrzZKzZp/f7yRWzMdLhw7ZFH/Owx1uJAU0rOODnUR4ZbDxSjm+jAjCgOFo8ySoo6g==" saltValue="2m2FI9v8cLASSibJc94LhQ==" spinCount="100000" sheet="1" objects="1" scenarios="1" selectLockedCells="1"/>
  <mergeCells count="7">
    <mergeCell ref="B9:D9"/>
    <mergeCell ref="B2:D2"/>
    <mergeCell ref="B14:D14"/>
    <mergeCell ref="B18:D18"/>
    <mergeCell ref="B24:D24"/>
    <mergeCell ref="B4:D4"/>
    <mergeCell ref="B3:D3"/>
  </mergeCell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4"/>
  <sheetViews>
    <sheetView showGridLines="0" topLeftCell="A22" zoomScale="125" zoomScaleNormal="125" workbookViewId="0">
      <selection activeCell="D7" sqref="D7"/>
    </sheetView>
  </sheetViews>
  <sheetFormatPr defaultColWidth="0" defaultRowHeight="21" zeroHeight="1"/>
  <cols>
    <col min="1" max="1" width="2.625" style="4" customWidth="1"/>
    <col min="2" max="2" width="67.625" style="4" customWidth="1"/>
    <col min="3" max="3" width="16.125" style="4" hidden="1" customWidth="1"/>
    <col min="4" max="4" width="21.5" style="4" customWidth="1"/>
    <col min="5" max="5" width="2.625" style="4" customWidth="1"/>
    <col min="6" max="6" width="0" style="4" hidden="1" customWidth="1"/>
    <col min="7" max="16384" width="40.125" style="4" hidden="1"/>
  </cols>
  <sheetData>
    <row r="1" spans="1:6" ht="12" customHeight="1">
      <c r="A1" s="95" t="s">
        <v>16</v>
      </c>
      <c r="B1" s="95"/>
      <c r="C1" s="95"/>
      <c r="D1" s="95"/>
      <c r="E1" s="95"/>
    </row>
    <row r="2" spans="1:6" ht="35.1" customHeight="1">
      <c r="A2" s="95"/>
      <c r="B2" s="95"/>
      <c r="C2" s="95"/>
      <c r="D2" s="95"/>
      <c r="E2" s="95"/>
    </row>
    <row r="3" spans="1:6" ht="12" customHeight="1">
      <c r="A3" s="79"/>
      <c r="B3" s="14"/>
      <c r="C3" s="5"/>
      <c r="D3" s="15"/>
      <c r="E3" s="79"/>
    </row>
    <row r="4" spans="1:6">
      <c r="A4" s="79"/>
      <c r="B4" s="16" t="s">
        <v>0</v>
      </c>
      <c r="C4" s="17"/>
      <c r="D4" s="18">
        <f>'My Broker'!D5</f>
        <v>30</v>
      </c>
      <c r="E4" s="79"/>
    </row>
    <row r="5" spans="1:6">
      <c r="A5" s="79"/>
      <c r="B5" s="16" t="s">
        <v>1</v>
      </c>
      <c r="C5" s="17"/>
      <c r="D5" s="19">
        <f>'My Broker'!D6</f>
        <v>750000</v>
      </c>
      <c r="E5" s="79"/>
    </row>
    <row r="6" spans="1:6">
      <c r="A6" s="79"/>
      <c r="B6" s="16" t="s">
        <v>2</v>
      </c>
      <c r="C6" s="17"/>
      <c r="D6" s="20">
        <f>'My Broker'!D7</f>
        <v>2.5000000000000001E-2</v>
      </c>
      <c r="E6" s="79"/>
      <c r="F6" s="6"/>
    </row>
    <row r="7" spans="1:6" ht="27" thickBot="1">
      <c r="A7" s="79"/>
      <c r="B7" s="21" t="s">
        <v>11</v>
      </c>
      <c r="C7" s="22"/>
      <c r="D7" s="23">
        <f>D4*D5*D6</f>
        <v>562500</v>
      </c>
      <c r="E7" s="79"/>
    </row>
    <row r="8" spans="1:6" ht="26.1" customHeight="1" thickBot="1">
      <c r="A8" s="92" t="s">
        <v>12</v>
      </c>
      <c r="B8" s="93"/>
      <c r="C8" s="93"/>
      <c r="D8" s="93"/>
      <c r="E8" s="94"/>
    </row>
    <row r="9" spans="1:6">
      <c r="A9" s="79"/>
      <c r="B9" s="21" t="s">
        <v>6</v>
      </c>
      <c r="C9" s="24">
        <v>0.2</v>
      </c>
      <c r="D9" s="25">
        <f>D7*C9</f>
        <v>112500</v>
      </c>
      <c r="E9" s="79"/>
    </row>
    <row r="10" spans="1:6">
      <c r="A10" s="79"/>
      <c r="B10" s="21" t="s">
        <v>8</v>
      </c>
      <c r="C10" s="26">
        <v>16000</v>
      </c>
      <c r="D10" s="27">
        <f>MIN(D9,C10)</f>
        <v>16000</v>
      </c>
      <c r="E10" s="79"/>
    </row>
    <row r="11" spans="1:6">
      <c r="A11" s="79"/>
      <c r="B11" s="28" t="s">
        <v>17</v>
      </c>
      <c r="C11" s="24">
        <v>0</v>
      </c>
      <c r="D11" s="29">
        <f>D7*C11</f>
        <v>0</v>
      </c>
      <c r="E11" s="79"/>
    </row>
    <row r="12" spans="1:6" ht="21.75" thickBot="1">
      <c r="A12" s="79"/>
      <c r="B12" s="16" t="s">
        <v>9</v>
      </c>
      <c r="C12" s="26">
        <v>3000</v>
      </c>
      <c r="D12" s="27">
        <f>MIN(D11,C12)</f>
        <v>0</v>
      </c>
      <c r="E12" s="79"/>
    </row>
    <row r="13" spans="1:6" ht="21" customHeight="1" thickBot="1">
      <c r="A13" s="92" t="s">
        <v>13</v>
      </c>
      <c r="B13" s="93"/>
      <c r="C13" s="93"/>
      <c r="D13" s="93"/>
      <c r="E13" s="94"/>
    </row>
    <row r="14" spans="1:6">
      <c r="A14" s="79"/>
      <c r="B14" s="16" t="s">
        <v>5</v>
      </c>
      <c r="C14" s="17"/>
      <c r="D14" s="30">
        <f>'My Broker'!D15</f>
        <v>0</v>
      </c>
      <c r="E14" s="79"/>
    </row>
    <row r="15" spans="1:6">
      <c r="A15" s="79"/>
      <c r="B15" s="16" t="s">
        <v>3</v>
      </c>
      <c r="C15" s="17"/>
      <c r="D15" s="31">
        <f>'My Broker'!D16</f>
        <v>0</v>
      </c>
      <c r="E15" s="79"/>
    </row>
    <row r="16" spans="1:6" ht="21.75" thickBot="1">
      <c r="A16" s="79"/>
      <c r="B16" s="21" t="s">
        <v>4</v>
      </c>
      <c r="C16" s="22"/>
      <c r="D16" s="30">
        <f>D4*D14*D15</f>
        <v>0</v>
      </c>
      <c r="E16" s="79"/>
    </row>
    <row r="17" spans="1:5" ht="21" customHeight="1" thickBot="1">
      <c r="A17" s="92" t="s">
        <v>14</v>
      </c>
      <c r="B17" s="93"/>
      <c r="C17" s="93"/>
      <c r="D17" s="93"/>
      <c r="E17" s="94"/>
    </row>
    <row r="18" spans="1:5" s="79" customFormat="1">
      <c r="B18" s="16" t="s">
        <v>18</v>
      </c>
      <c r="C18" s="17"/>
      <c r="D18" s="30">
        <v>85</v>
      </c>
    </row>
    <row r="19" spans="1:5" s="79" customFormat="1">
      <c r="B19" s="16" t="s">
        <v>55</v>
      </c>
      <c r="C19" s="49">
        <f>D19*(D5*D6)*0.2</f>
        <v>18750</v>
      </c>
      <c r="D19" s="50">
        <f>ROUNDUP(16000/((D5*D6)*0.2),0)</f>
        <v>5</v>
      </c>
    </row>
    <row r="20" spans="1:5" s="79" customFormat="1">
      <c r="B20" s="32" t="s">
        <v>38</v>
      </c>
      <c r="C20" s="33">
        <f>IF(IF(D4-D19&lt;20,D4-D19,20)&lt;0,0,IF(D4-D19&lt;20,D4-D19,20))</f>
        <v>20</v>
      </c>
      <c r="D20" s="30">
        <f>C20*250</f>
        <v>5000</v>
      </c>
    </row>
    <row r="21" spans="1:5" s="79" customFormat="1">
      <c r="B21" s="32" t="s">
        <v>39</v>
      </c>
      <c r="C21" s="33">
        <f>IF(C20=0,0,D4-(D19+C20))</f>
        <v>5</v>
      </c>
      <c r="D21" s="30">
        <f>C21*75</f>
        <v>375</v>
      </c>
    </row>
    <row r="22" spans="1:5" s="79" customFormat="1">
      <c r="B22" s="16" t="s">
        <v>40</v>
      </c>
      <c r="C22" s="34">
        <f>D4</f>
        <v>30</v>
      </c>
      <c r="D22" s="35">
        <f>25*D4</f>
        <v>750</v>
      </c>
    </row>
    <row r="23" spans="1:5" s="79" customFormat="1">
      <c r="B23" s="16" t="s">
        <v>41</v>
      </c>
      <c r="C23" s="17">
        <f>40*D4</f>
        <v>1200</v>
      </c>
      <c r="D23" s="35">
        <f>IF(C23&lt;500,C23,500)</f>
        <v>500</v>
      </c>
    </row>
    <row r="24" spans="1:5" s="79" customFormat="1">
      <c r="B24" s="16" t="s">
        <v>42</v>
      </c>
      <c r="C24" s="36" t="s">
        <v>7</v>
      </c>
      <c r="D24" s="35">
        <v>200</v>
      </c>
    </row>
    <row r="25" spans="1:5" s="79" customFormat="1">
      <c r="B25" s="16" t="s">
        <v>43</v>
      </c>
      <c r="C25" s="37"/>
      <c r="D25" s="35">
        <f>IF(C19&gt;1599,400,0)</f>
        <v>400</v>
      </c>
    </row>
    <row r="26" spans="1:5" s="79" customFormat="1">
      <c r="B26" s="16" t="s">
        <v>44</v>
      </c>
      <c r="C26" s="17"/>
      <c r="D26" s="35">
        <f>IF(C20=20,16000,0)</f>
        <v>16000</v>
      </c>
    </row>
    <row r="27" spans="1:5" s="79" customFormat="1" ht="8.1" customHeight="1" thickBot="1">
      <c r="B27" s="16"/>
      <c r="C27" s="17"/>
      <c r="D27" s="35"/>
    </row>
    <row r="28" spans="1:5" ht="24.95" customHeight="1" thickBot="1">
      <c r="A28" s="92" t="s">
        <v>37</v>
      </c>
      <c r="B28" s="93"/>
      <c r="C28" s="93"/>
      <c r="D28" s="93"/>
      <c r="E28" s="94"/>
    </row>
    <row r="29" spans="1:5" s="79" customFormat="1">
      <c r="B29" s="69" t="s">
        <v>29</v>
      </c>
      <c r="C29" s="70"/>
      <c r="D29" s="71">
        <f>D7</f>
        <v>562500</v>
      </c>
    </row>
    <row r="30" spans="1:5" s="79" customFormat="1">
      <c r="B30" s="72" t="s">
        <v>33</v>
      </c>
      <c r="C30" s="73"/>
      <c r="D30" s="74">
        <f>D10-D16+(D18*12)+D20+D22+D23-D24-D25-D26</f>
        <v>6670</v>
      </c>
    </row>
    <row r="31" spans="1:5" s="79" customFormat="1">
      <c r="B31" s="72" t="s">
        <v>31</v>
      </c>
      <c r="C31" s="73"/>
      <c r="D31" s="75">
        <f>D29-D30</f>
        <v>555830</v>
      </c>
    </row>
    <row r="32" spans="1:5" s="79" customFormat="1">
      <c r="B32" s="72" t="s">
        <v>32</v>
      </c>
      <c r="C32" s="73"/>
      <c r="D32" s="74">
        <f>D30/D4</f>
        <v>222.33333333333334</v>
      </c>
    </row>
    <row r="33" spans="2:4" s="79" customFormat="1" ht="27" thickBot="1">
      <c r="B33" s="77" t="s">
        <v>30</v>
      </c>
      <c r="C33" s="76"/>
      <c r="D33" s="78">
        <f>D32/(D5*D6)</f>
        <v>1.1857777777777778E-2</v>
      </c>
    </row>
    <row r="34" spans="2:4" s="79" customFormat="1" ht="12" customHeight="1"/>
  </sheetData>
  <sheetProtection password="D62D" sheet="1" objects="1" scenarios="1" selectLockedCells="1" selectUnlockedCells="1"/>
  <mergeCells count="5">
    <mergeCell ref="A8:E8"/>
    <mergeCell ref="A13:E13"/>
    <mergeCell ref="A17:E17"/>
    <mergeCell ref="A28:E28"/>
    <mergeCell ref="A1:E2"/>
  </mergeCell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2"/>
  <sheetViews>
    <sheetView showGridLines="0" zoomScale="125" zoomScaleNormal="125" workbookViewId="0">
      <selection activeCell="B13" sqref="B13:E16"/>
    </sheetView>
  </sheetViews>
  <sheetFormatPr defaultColWidth="0" defaultRowHeight="15.75" zeroHeight="1"/>
  <cols>
    <col min="1" max="1" width="3.5" customWidth="1"/>
    <col min="2" max="2" width="19" customWidth="1"/>
    <col min="3" max="3" width="18.875" bestFit="1" customWidth="1"/>
    <col min="4" max="4" width="19" customWidth="1"/>
    <col min="5" max="5" width="17.5" customWidth="1"/>
    <col min="6" max="6" width="4.875" customWidth="1"/>
    <col min="7" max="16384" width="11" hidden="1"/>
  </cols>
  <sheetData>
    <row r="1" spans="2:5"/>
    <row r="2" spans="2:5" ht="24">
      <c r="B2" s="96" t="s">
        <v>26</v>
      </c>
      <c r="C2" s="96"/>
      <c r="D2" s="96"/>
      <c r="E2" s="96"/>
    </row>
    <row r="3" spans="2:5" ht="23.25">
      <c r="B3" s="42" t="s">
        <v>19</v>
      </c>
      <c r="C3" s="47">
        <f>'My Broker'!D5</f>
        <v>30</v>
      </c>
      <c r="D3" s="42" t="s">
        <v>20</v>
      </c>
      <c r="E3" s="43">
        <f>'My Broker'!D7</f>
        <v>2.5000000000000001E-2</v>
      </c>
    </row>
    <row r="4" spans="2:5" ht="23.25">
      <c r="B4" s="42" t="s">
        <v>21</v>
      </c>
      <c r="C4" s="48">
        <f>'My Broker'!D6</f>
        <v>750000</v>
      </c>
      <c r="D4" s="42"/>
      <c r="E4" s="42"/>
    </row>
    <row r="5" spans="2:5">
      <c r="B5" s="42"/>
      <c r="C5" s="42"/>
      <c r="D5" s="42"/>
      <c r="E5" s="42"/>
    </row>
    <row r="6" spans="2:5">
      <c r="B6" s="42" t="s">
        <v>22</v>
      </c>
      <c r="C6" s="44">
        <f>'My Broker'!D25</f>
        <v>562500</v>
      </c>
      <c r="D6" s="42" t="s">
        <v>22</v>
      </c>
      <c r="E6" s="44">
        <f>EXP!D29</f>
        <v>562500</v>
      </c>
    </row>
    <row r="7" spans="2:5">
      <c r="B7" s="42" t="s">
        <v>15</v>
      </c>
      <c r="C7" s="44">
        <f>'My Broker'!D26</f>
        <v>90600</v>
      </c>
      <c r="D7" s="42" t="s">
        <v>15</v>
      </c>
      <c r="E7" s="44">
        <f>EXP!D30</f>
        <v>6670</v>
      </c>
    </row>
    <row r="8" spans="2:5">
      <c r="B8" s="42" t="s">
        <v>23</v>
      </c>
      <c r="C8" s="44">
        <f>'My Broker'!D27</f>
        <v>471900</v>
      </c>
      <c r="D8" s="42" t="s">
        <v>23</v>
      </c>
      <c r="E8" s="44">
        <f>EXP!D31</f>
        <v>555830</v>
      </c>
    </row>
    <row r="9" spans="2:5">
      <c r="B9" s="42" t="s">
        <v>24</v>
      </c>
      <c r="C9" s="45">
        <f>'My Broker'!D28</f>
        <v>3020</v>
      </c>
      <c r="D9" s="42" t="s">
        <v>24</v>
      </c>
      <c r="E9" s="45">
        <f>EXP!D32</f>
        <v>222.33333333333334</v>
      </c>
    </row>
    <row r="10" spans="2:5" ht="16.5" thickBot="1"/>
    <row r="11" spans="2:5" ht="21.75" thickBot="1">
      <c r="B11" s="97" t="s">
        <v>25</v>
      </c>
      <c r="C11" s="98"/>
      <c r="D11" s="98"/>
      <c r="E11" s="46">
        <f>C7-E7</f>
        <v>83930</v>
      </c>
    </row>
    <row r="12" spans="2:5"/>
    <row r="13" spans="2:5" ht="15.95" customHeight="1">
      <c r="B13" s="99" t="s">
        <v>54</v>
      </c>
      <c r="C13" s="99"/>
      <c r="D13" s="99"/>
      <c r="E13" s="99"/>
    </row>
    <row r="14" spans="2:5" ht="15.95" customHeight="1">
      <c r="B14" s="99"/>
      <c r="C14" s="99"/>
      <c r="D14" s="99"/>
      <c r="E14" s="99"/>
    </row>
    <row r="15" spans="2:5" ht="15.95" customHeight="1">
      <c r="B15" s="99"/>
      <c r="C15" s="99"/>
      <c r="D15" s="99"/>
      <c r="E15" s="99"/>
    </row>
    <row r="16" spans="2:5" ht="15.95" customHeight="1">
      <c r="B16" s="99"/>
      <c r="C16" s="99"/>
      <c r="D16" s="99"/>
      <c r="E16" s="99"/>
    </row>
    <row r="17" spans="3:4"/>
    <row r="18" spans="3:4">
      <c r="C18" s="100"/>
      <c r="D18" s="100"/>
    </row>
    <row r="19" spans="3:4">
      <c r="C19" s="100"/>
      <c r="D19" s="100"/>
    </row>
    <row r="20" spans="3:4"/>
    <row r="21" spans="3:4"/>
    <row r="22" spans="3:4"/>
  </sheetData>
  <sheetProtection password="D62D" sheet="1" objects="1" scenarios="1"/>
  <mergeCells count="4">
    <mergeCell ref="B2:E2"/>
    <mergeCell ref="B11:D11"/>
    <mergeCell ref="B13:E16"/>
    <mergeCell ref="C18:D19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My Broker</vt:lpstr>
      <vt:lpstr>EXP</vt:lpstr>
      <vt:lpstr>Compare Side by Side</vt:lpstr>
      <vt:lpstr>'Compare Side by Side'!Print_Area</vt:lpstr>
      <vt:lpstr>EXP!Print_Area</vt:lpstr>
      <vt:lpstr>'My Broker'!Print_Area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Philbeck</dc:creator>
  <cp:lastModifiedBy>Michelle</cp:lastModifiedBy>
  <dcterms:created xsi:type="dcterms:W3CDTF">2018-07-20T14:08:42Z</dcterms:created>
  <dcterms:modified xsi:type="dcterms:W3CDTF">2022-03-31T16:24:45Z</dcterms:modified>
</cp:coreProperties>
</file>